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kk7\"/>
    </mc:Choice>
  </mc:AlternateContent>
  <bookViews>
    <workbookView xWindow="0" yWindow="0" windowWidth="28800" windowHeight="12300" activeTab="1"/>
  </bookViews>
  <sheets>
    <sheet name="往来客户表" sheetId="1" r:id="rId1"/>
    <sheet name="应收款项表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1" i="2" l="1"/>
  <c r="M11" i="2"/>
  <c r="N11" i="2"/>
  <c r="O11" i="2"/>
  <c r="K11" i="2"/>
  <c r="O4" i="2"/>
  <c r="O5" i="2"/>
  <c r="O6" i="2"/>
  <c r="O7" i="2"/>
  <c r="O8" i="2"/>
  <c r="O9" i="2"/>
  <c r="O10" i="2"/>
  <c r="O3" i="2"/>
  <c r="N4" i="2"/>
  <c r="N5" i="2"/>
  <c r="N6" i="2"/>
  <c r="N7" i="2"/>
  <c r="N8" i="2"/>
  <c r="N9" i="2"/>
  <c r="N10" i="2"/>
  <c r="N3" i="2"/>
  <c r="M3" i="2"/>
  <c r="M4" i="2"/>
  <c r="M5" i="2"/>
  <c r="M6" i="2"/>
  <c r="M7" i="2"/>
  <c r="M8" i="2"/>
  <c r="M9" i="2"/>
  <c r="M10" i="2"/>
  <c r="L4" i="2"/>
  <c r="L5" i="2"/>
  <c r="L6" i="2"/>
  <c r="L7" i="2"/>
  <c r="L8" i="2"/>
  <c r="L9" i="2"/>
  <c r="L10" i="2"/>
  <c r="L3" i="2"/>
  <c r="K4" i="2"/>
  <c r="K5" i="2"/>
  <c r="K6" i="2"/>
  <c r="K7" i="2"/>
  <c r="K8" i="2"/>
  <c r="K9" i="2"/>
  <c r="K10" i="2"/>
  <c r="K3" i="2"/>
  <c r="J3" i="2"/>
  <c r="J4" i="2"/>
  <c r="J5" i="2"/>
  <c r="J6" i="2"/>
  <c r="J7" i="2"/>
  <c r="J8" i="2"/>
  <c r="J9" i="2"/>
  <c r="J10" i="2"/>
  <c r="I4" i="2"/>
  <c r="I5" i="2"/>
  <c r="I6" i="2"/>
  <c r="I7" i="2"/>
  <c r="I8" i="2"/>
  <c r="I9" i="2"/>
  <c r="I10" i="2"/>
  <c r="I3" i="2"/>
  <c r="F4" i="2"/>
  <c r="F5" i="2"/>
  <c r="F6" i="2"/>
  <c r="F7" i="2"/>
  <c r="F8" i="2"/>
  <c r="F9" i="2"/>
  <c r="F10" i="2"/>
  <c r="F3" i="2"/>
  <c r="B4" i="2"/>
  <c r="B5" i="2"/>
  <c r="B6" i="2"/>
  <c r="B7" i="2"/>
  <c r="B8" i="2"/>
  <c r="B9" i="2"/>
  <c r="B10" i="2"/>
  <c r="B3" i="2"/>
</calcChain>
</file>

<file path=xl/sharedStrings.xml><?xml version="1.0" encoding="utf-8"?>
<sst xmlns="http://schemas.openxmlformats.org/spreadsheetml/2006/main" count="64" uniqueCount="55">
  <si>
    <t>往来客户表</t>
    <phoneticPr fontId="1" type="noConversion"/>
  </si>
  <si>
    <t>客户代码</t>
    <phoneticPr fontId="1" type="noConversion"/>
  </si>
  <si>
    <t>客户名称</t>
    <phoneticPr fontId="1" type="noConversion"/>
  </si>
  <si>
    <t>应收金额</t>
    <phoneticPr fontId="1" type="noConversion"/>
  </si>
  <si>
    <t>收款期限</t>
    <phoneticPr fontId="1" type="noConversion"/>
  </si>
  <si>
    <t>地址</t>
    <phoneticPr fontId="1" type="noConversion"/>
  </si>
  <si>
    <t>联系人</t>
    <phoneticPr fontId="1" type="noConversion"/>
  </si>
  <si>
    <t>联系电话</t>
    <phoneticPr fontId="1" type="noConversion"/>
  </si>
  <si>
    <t>C01</t>
    <phoneticPr fontId="1" type="noConversion"/>
  </si>
  <si>
    <t>C02</t>
  </si>
  <si>
    <t>C03</t>
  </si>
  <si>
    <t>C04</t>
  </si>
  <si>
    <t>C05</t>
  </si>
  <si>
    <t>C06</t>
  </si>
  <si>
    <t>金优超市</t>
    <phoneticPr fontId="1" type="noConversion"/>
  </si>
  <si>
    <t>广丰商城</t>
    <phoneticPr fontId="1" type="noConversion"/>
  </si>
  <si>
    <t>荣千实业</t>
    <phoneticPr fontId="1" type="noConversion"/>
  </si>
  <si>
    <t>润发房产</t>
    <phoneticPr fontId="1" type="noConversion"/>
  </si>
  <si>
    <t>和裕大厦</t>
    <phoneticPr fontId="1" type="noConversion"/>
  </si>
  <si>
    <t>汇久商城</t>
    <phoneticPr fontId="1" type="noConversion"/>
  </si>
  <si>
    <t>北京市海淀区北京学院南路33号</t>
    <phoneticPr fontId="1" type="noConversion"/>
  </si>
  <si>
    <t>上海市普陀区枣阳路436号</t>
    <phoneticPr fontId="1" type="noConversion"/>
  </si>
  <si>
    <t>广州市越秀区观绿路11号</t>
    <phoneticPr fontId="1" type="noConversion"/>
  </si>
  <si>
    <t>苏州市姑苏区白塔西路106号</t>
    <phoneticPr fontId="1" type="noConversion"/>
  </si>
  <si>
    <t>上海市静安区陕西北路105号</t>
    <phoneticPr fontId="1" type="noConversion"/>
  </si>
  <si>
    <t>杭州市平海路</t>
    <phoneticPr fontId="1" type="noConversion"/>
  </si>
  <si>
    <t>刘荣</t>
    <phoneticPr fontId="1" type="noConversion"/>
  </si>
  <si>
    <t>朱宜欣</t>
    <phoneticPr fontId="1" type="noConversion"/>
  </si>
  <si>
    <t>王秒睿</t>
    <phoneticPr fontId="1" type="noConversion"/>
  </si>
  <si>
    <t>宋合</t>
    <phoneticPr fontId="1" type="noConversion"/>
  </si>
  <si>
    <t>马福如</t>
    <phoneticPr fontId="1" type="noConversion"/>
  </si>
  <si>
    <t>陈雅慧</t>
    <phoneticPr fontId="1" type="noConversion"/>
  </si>
  <si>
    <t>应收款项表</t>
    <phoneticPr fontId="1" type="noConversion"/>
  </si>
  <si>
    <t>发票号码</t>
    <phoneticPr fontId="1" type="noConversion"/>
  </si>
  <si>
    <t>已收金额</t>
    <phoneticPr fontId="1" type="noConversion"/>
  </si>
  <si>
    <t>未收金额</t>
    <phoneticPr fontId="1" type="noConversion"/>
  </si>
  <si>
    <t>开票日期</t>
    <phoneticPr fontId="1" type="noConversion"/>
  </si>
  <si>
    <t>到期日</t>
    <phoneticPr fontId="1" type="noConversion"/>
  </si>
  <si>
    <t>T6216</t>
    <phoneticPr fontId="1" type="noConversion"/>
  </si>
  <si>
    <t>L2178</t>
    <phoneticPr fontId="1" type="noConversion"/>
  </si>
  <si>
    <t>K2903</t>
    <phoneticPr fontId="1" type="noConversion"/>
  </si>
  <si>
    <t>F8440</t>
    <phoneticPr fontId="1" type="noConversion"/>
  </si>
  <si>
    <t>C1156</t>
    <phoneticPr fontId="1" type="noConversion"/>
  </si>
  <si>
    <t>J9105</t>
    <phoneticPr fontId="1" type="noConversion"/>
  </si>
  <si>
    <t>Y5392</t>
    <phoneticPr fontId="1" type="noConversion"/>
  </si>
  <si>
    <t>P3799</t>
    <phoneticPr fontId="1" type="noConversion"/>
  </si>
  <si>
    <t>C03</t>
    <phoneticPr fontId="1" type="noConversion"/>
  </si>
  <si>
    <t>是否到期</t>
    <phoneticPr fontId="1" type="noConversion"/>
  </si>
  <si>
    <t>未到期</t>
    <phoneticPr fontId="1" type="noConversion"/>
  </si>
  <si>
    <t>0-60天</t>
    <phoneticPr fontId="1" type="noConversion"/>
  </si>
  <si>
    <t>61-120天</t>
    <phoneticPr fontId="1" type="noConversion"/>
  </si>
  <si>
    <t>121-365天</t>
    <phoneticPr fontId="1" type="noConversion"/>
  </si>
  <si>
    <t>366以上</t>
    <phoneticPr fontId="1" type="noConversion"/>
  </si>
  <si>
    <t>应收款合计：</t>
    <phoneticPr fontId="1" type="noConversion"/>
  </si>
  <si>
    <t>今天日期：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</si>
</sst>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&quot;¥&quot;#,##0.00_);[Red]\(&quot;¥&quot;#,##0.00\)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0"/>
      <color theme="1"/>
      <name val="等线"/>
      <family val="2"/>
      <charset val="134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14" fontId="0" fillId="0" borderId="1" xfId="0" applyNumberFormat="1" applyBorder="1" applyAlignment="1">
      <alignment horizontal="center" vertical="center"/>
    </xf>
    <xf numFmtId="14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B4" sqref="B4"/>
    </sheetView>
  </sheetViews>
  <sheetFormatPr defaultRowHeight="14.25" x14ac:dyDescent="0.2"/>
  <cols>
    <col min="3" max="3" width="27.625" customWidth="1"/>
    <col min="5" max="5" width="12.75" bestFit="1" customWidth="1"/>
  </cols>
  <sheetData>
    <row r="1" spans="1:5" x14ac:dyDescent="0.2">
      <c r="A1" s="1" t="s">
        <v>0</v>
      </c>
      <c r="B1" s="1"/>
      <c r="C1" s="1"/>
      <c r="D1" s="1"/>
      <c r="E1" s="1"/>
    </row>
    <row r="2" spans="1:5" x14ac:dyDescent="0.2">
      <c r="A2" s="2" t="s">
        <v>1</v>
      </c>
      <c r="B2" s="2" t="s">
        <v>2</v>
      </c>
      <c r="C2" s="2" t="s">
        <v>5</v>
      </c>
      <c r="D2" s="2" t="s">
        <v>6</v>
      </c>
      <c r="E2" s="2" t="s">
        <v>7</v>
      </c>
    </row>
    <row r="3" spans="1:5" x14ac:dyDescent="0.2">
      <c r="A3" s="2" t="s">
        <v>8</v>
      </c>
      <c r="B3" s="2" t="s">
        <v>14</v>
      </c>
      <c r="C3" s="2" t="s">
        <v>20</v>
      </c>
      <c r="D3" s="2" t="s">
        <v>26</v>
      </c>
      <c r="E3" s="2">
        <v>15202725870</v>
      </c>
    </row>
    <row r="4" spans="1:5" x14ac:dyDescent="0.2">
      <c r="A4" s="2" t="s">
        <v>9</v>
      </c>
      <c r="B4" s="2" t="s">
        <v>15</v>
      </c>
      <c r="C4" s="2" t="s">
        <v>21</v>
      </c>
      <c r="D4" s="2" t="s">
        <v>27</v>
      </c>
      <c r="E4" s="2">
        <v>13154966989</v>
      </c>
    </row>
    <row r="5" spans="1:5" x14ac:dyDescent="0.2">
      <c r="A5" s="2" t="s">
        <v>10</v>
      </c>
      <c r="B5" s="2" t="s">
        <v>16</v>
      </c>
      <c r="C5" s="2" t="s">
        <v>22</v>
      </c>
      <c r="D5" s="2" t="s">
        <v>28</v>
      </c>
      <c r="E5" s="2">
        <v>15917529591</v>
      </c>
    </row>
    <row r="6" spans="1:5" x14ac:dyDescent="0.2">
      <c r="A6" s="2" t="s">
        <v>11</v>
      </c>
      <c r="B6" s="2" t="s">
        <v>17</v>
      </c>
      <c r="C6" s="2" t="s">
        <v>23</v>
      </c>
      <c r="D6" s="2" t="s">
        <v>29</v>
      </c>
      <c r="E6" s="2">
        <v>15766610555</v>
      </c>
    </row>
    <row r="7" spans="1:5" x14ac:dyDescent="0.2">
      <c r="A7" s="2" t="s">
        <v>12</v>
      </c>
      <c r="B7" s="2" t="s">
        <v>18</v>
      </c>
      <c r="C7" s="2" t="s">
        <v>24</v>
      </c>
      <c r="D7" s="2" t="s">
        <v>30</v>
      </c>
      <c r="E7" s="2">
        <v>13816503668</v>
      </c>
    </row>
    <row r="8" spans="1:5" x14ac:dyDescent="0.2">
      <c r="A8" s="2" t="s">
        <v>13</v>
      </c>
      <c r="B8" s="2" t="s">
        <v>19</v>
      </c>
      <c r="C8" s="2" t="s">
        <v>25</v>
      </c>
      <c r="D8" s="2" t="s">
        <v>31</v>
      </c>
      <c r="E8" s="2">
        <v>18657566331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workbookViewId="0">
      <selection activeCell="K16" sqref="K16"/>
    </sheetView>
  </sheetViews>
  <sheetFormatPr defaultRowHeight="14.25" x14ac:dyDescent="0.2"/>
  <cols>
    <col min="4" max="4" width="10.875" style="4" bestFit="1" customWidth="1"/>
    <col min="5" max="5" width="9.75" style="4" bestFit="1" customWidth="1"/>
    <col min="6" max="6" width="10.875" style="4" bestFit="1" customWidth="1"/>
    <col min="7" max="7" width="10.5" style="6" bestFit="1" customWidth="1"/>
    <col min="9" max="9" width="11.625" style="6" bestFit="1" customWidth="1"/>
    <col min="10" max="10" width="9.5" bestFit="1" customWidth="1"/>
    <col min="11" max="11" width="11.125" style="4" customWidth="1"/>
    <col min="12" max="12" width="10.25" style="4" customWidth="1"/>
    <col min="13" max="13" width="11" style="4" customWidth="1"/>
    <col min="14" max="14" width="11.125" style="4" customWidth="1"/>
    <col min="15" max="15" width="10.875" style="4" bestFit="1" customWidth="1"/>
  </cols>
  <sheetData>
    <row r="1" spans="1:15" s="8" customFormat="1" ht="23.25" customHeight="1" x14ac:dyDescent="0.2">
      <c r="A1" s="7" t="s">
        <v>32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x14ac:dyDescent="0.2">
      <c r="A2" s="2" t="s">
        <v>1</v>
      </c>
      <c r="B2" s="2" t="s">
        <v>2</v>
      </c>
      <c r="C2" s="2" t="s">
        <v>33</v>
      </c>
      <c r="D2" s="3" t="s">
        <v>3</v>
      </c>
      <c r="E2" s="3" t="s">
        <v>34</v>
      </c>
      <c r="F2" s="3" t="s">
        <v>35</v>
      </c>
      <c r="G2" s="5" t="s">
        <v>36</v>
      </c>
      <c r="H2" s="2" t="s">
        <v>4</v>
      </c>
      <c r="I2" s="5" t="s">
        <v>37</v>
      </c>
      <c r="J2" s="9" t="s">
        <v>47</v>
      </c>
      <c r="K2" s="10" t="s">
        <v>48</v>
      </c>
      <c r="L2" s="10" t="s">
        <v>49</v>
      </c>
      <c r="M2" s="10" t="s">
        <v>50</v>
      </c>
      <c r="N2" s="10" t="s">
        <v>51</v>
      </c>
      <c r="O2" s="10" t="s">
        <v>52</v>
      </c>
    </row>
    <row r="3" spans="1:15" x14ac:dyDescent="0.2">
      <c r="A3" s="2" t="s">
        <v>46</v>
      </c>
      <c r="B3" s="2" t="str">
        <f>VLOOKUP(A3,往来客户表!A:E,2,0)</f>
        <v>荣千实业</v>
      </c>
      <c r="C3" s="2" t="s">
        <v>38</v>
      </c>
      <c r="D3" s="3">
        <v>10600</v>
      </c>
      <c r="E3" s="3">
        <v>0</v>
      </c>
      <c r="F3" s="3">
        <f>D3-E3</f>
        <v>10600</v>
      </c>
      <c r="G3" s="5">
        <v>44562</v>
      </c>
      <c r="H3" s="2">
        <v>180</v>
      </c>
      <c r="I3" s="5">
        <f>G3+H3</f>
        <v>44742</v>
      </c>
      <c r="J3" s="9" t="str">
        <f>IF(I3&lt;$J$12,"是","否")</f>
        <v>是</v>
      </c>
      <c r="K3" s="10" t="str">
        <f>IF($J$12-I3&lt;0,F3,"--")</f>
        <v>--</v>
      </c>
      <c r="L3" s="10" t="str">
        <f>IF(AND($J$12-I3&gt;0,$J$12-I3&lt;=60),F3,"--")</f>
        <v>--</v>
      </c>
      <c r="M3" s="10" t="str">
        <f>IF(AND($J$12-I3&gt;60,$J$12-I3&lt;=120),F3,"--")</f>
        <v>--</v>
      </c>
      <c r="N3" s="10" t="str">
        <f>IF(AND($J$12-I3&gt;121,$J$12-I3&lt;=365),F3,"--")</f>
        <v>--</v>
      </c>
      <c r="O3" s="10">
        <f>IF($J$12-I3&gt;365,F3,"--")</f>
        <v>10600</v>
      </c>
    </row>
    <row r="4" spans="1:15" x14ac:dyDescent="0.2">
      <c r="A4" s="2" t="s">
        <v>8</v>
      </c>
      <c r="B4" s="2" t="str">
        <f>VLOOKUP(A4,往来客户表!A:E,2,0)</f>
        <v>金优超市</v>
      </c>
      <c r="C4" s="2" t="s">
        <v>39</v>
      </c>
      <c r="D4" s="3">
        <v>25000</v>
      </c>
      <c r="E4" s="3">
        <v>7000</v>
      </c>
      <c r="F4" s="3">
        <f t="shared" ref="F4:F10" si="0">D4-E4</f>
        <v>18000</v>
      </c>
      <c r="G4" s="5">
        <v>44720</v>
      </c>
      <c r="H4" s="2">
        <v>30</v>
      </c>
      <c r="I4" s="5">
        <f t="shared" ref="I4:I10" si="1">G4+H4</f>
        <v>44750</v>
      </c>
      <c r="J4" s="9" t="str">
        <f t="shared" ref="J4:J10" si="2">IF(I4&lt;$J$12,"是","否")</f>
        <v>是</v>
      </c>
      <c r="K4" s="10" t="str">
        <f t="shared" ref="K4:K10" si="3">IF($J$12-I4&lt;0,F4,"--")</f>
        <v>--</v>
      </c>
      <c r="L4" s="10" t="str">
        <f t="shared" ref="L4:L10" si="4">IF(AND($J$12-I4&gt;0,$J$12-I4&lt;=60),F4,"--")</f>
        <v>--</v>
      </c>
      <c r="M4" s="10" t="str">
        <f t="shared" ref="M4:M10" si="5">IF(AND($J$12-I4&gt;60,$J$12-I4&lt;=120),F4,"--")</f>
        <v>--</v>
      </c>
      <c r="N4" s="10">
        <f t="shared" ref="N4:N10" si="6">IF(AND($J$12-I4&gt;121,$J$12-I4&lt;=365),F4,"--")</f>
        <v>18000</v>
      </c>
      <c r="O4" s="10" t="str">
        <f t="shared" ref="O4:O10" si="7">IF($J$12-I4&gt;365,F4,"--")</f>
        <v>--</v>
      </c>
    </row>
    <row r="5" spans="1:15" x14ac:dyDescent="0.2">
      <c r="A5" s="2" t="s">
        <v>46</v>
      </c>
      <c r="B5" s="2" t="str">
        <f>VLOOKUP(A5,往来客户表!A:E,2,0)</f>
        <v>荣千实业</v>
      </c>
      <c r="C5" s="2" t="s">
        <v>40</v>
      </c>
      <c r="D5" s="3">
        <v>30000</v>
      </c>
      <c r="E5" s="3">
        <v>0</v>
      </c>
      <c r="F5" s="3">
        <f t="shared" si="0"/>
        <v>30000</v>
      </c>
      <c r="G5" s="5">
        <v>44843</v>
      </c>
      <c r="H5" s="2">
        <v>180</v>
      </c>
      <c r="I5" s="5">
        <f t="shared" si="1"/>
        <v>45023</v>
      </c>
      <c r="J5" s="9" t="str">
        <f t="shared" si="2"/>
        <v>是</v>
      </c>
      <c r="K5" s="10" t="str">
        <f t="shared" si="3"/>
        <v>--</v>
      </c>
      <c r="L5" s="10" t="str">
        <f t="shared" si="4"/>
        <v>--</v>
      </c>
      <c r="M5" s="10">
        <f t="shared" si="5"/>
        <v>30000</v>
      </c>
      <c r="N5" s="10" t="str">
        <f t="shared" si="6"/>
        <v>--</v>
      </c>
      <c r="O5" s="10" t="str">
        <f t="shared" si="7"/>
        <v>--</v>
      </c>
    </row>
    <row r="6" spans="1:15" x14ac:dyDescent="0.2">
      <c r="A6" s="2" t="s">
        <v>12</v>
      </c>
      <c r="B6" s="2" t="str">
        <f>VLOOKUP(A6,往来客户表!A:E,2,0)</f>
        <v>和裕大厦</v>
      </c>
      <c r="C6" s="2" t="s">
        <v>41</v>
      </c>
      <c r="D6" s="3">
        <v>10000</v>
      </c>
      <c r="E6" s="3">
        <v>500</v>
      </c>
      <c r="F6" s="3">
        <f t="shared" si="0"/>
        <v>9500</v>
      </c>
      <c r="G6" s="5">
        <v>44971</v>
      </c>
      <c r="H6" s="2">
        <v>150</v>
      </c>
      <c r="I6" s="5">
        <f t="shared" si="1"/>
        <v>45121</v>
      </c>
      <c r="J6" s="9" t="str">
        <f t="shared" si="2"/>
        <v>否</v>
      </c>
      <c r="K6" s="10">
        <f t="shared" si="3"/>
        <v>9500</v>
      </c>
      <c r="L6" s="10" t="str">
        <f t="shared" si="4"/>
        <v>--</v>
      </c>
      <c r="M6" s="10" t="str">
        <f t="shared" si="5"/>
        <v>--</v>
      </c>
      <c r="N6" s="10" t="str">
        <f t="shared" si="6"/>
        <v>--</v>
      </c>
      <c r="O6" s="10" t="str">
        <f t="shared" si="7"/>
        <v>--</v>
      </c>
    </row>
    <row r="7" spans="1:15" x14ac:dyDescent="0.2">
      <c r="A7" s="2" t="s">
        <v>9</v>
      </c>
      <c r="B7" s="2" t="str">
        <f>VLOOKUP(A7,往来客户表!A:E,2,0)</f>
        <v>广丰商城</v>
      </c>
      <c r="C7" s="2" t="s">
        <v>42</v>
      </c>
      <c r="D7" s="3">
        <v>48000</v>
      </c>
      <c r="E7" s="3">
        <v>9000</v>
      </c>
      <c r="F7" s="3">
        <f t="shared" si="0"/>
        <v>39000</v>
      </c>
      <c r="G7" s="5">
        <v>45032</v>
      </c>
      <c r="H7" s="2">
        <v>180</v>
      </c>
      <c r="I7" s="5">
        <f t="shared" si="1"/>
        <v>45212</v>
      </c>
      <c r="J7" s="9" t="str">
        <f t="shared" si="2"/>
        <v>否</v>
      </c>
      <c r="K7" s="10">
        <f t="shared" si="3"/>
        <v>39000</v>
      </c>
      <c r="L7" s="10" t="str">
        <f t="shared" si="4"/>
        <v>--</v>
      </c>
      <c r="M7" s="10" t="str">
        <f t="shared" si="5"/>
        <v>--</v>
      </c>
      <c r="N7" s="10" t="str">
        <f t="shared" si="6"/>
        <v>--</v>
      </c>
      <c r="O7" s="10" t="str">
        <f t="shared" si="7"/>
        <v>--</v>
      </c>
    </row>
    <row r="8" spans="1:15" x14ac:dyDescent="0.2">
      <c r="A8" s="2" t="s">
        <v>13</v>
      </c>
      <c r="B8" s="2" t="str">
        <f>VLOOKUP(A8,往来客户表!A:E,2,0)</f>
        <v>汇久商城</v>
      </c>
      <c r="C8" s="2" t="s">
        <v>43</v>
      </c>
      <c r="D8" s="3">
        <v>17000</v>
      </c>
      <c r="E8" s="3">
        <v>5000</v>
      </c>
      <c r="F8" s="3">
        <f t="shared" si="0"/>
        <v>12000</v>
      </c>
      <c r="G8" s="5">
        <v>45036</v>
      </c>
      <c r="H8" s="2">
        <v>90</v>
      </c>
      <c r="I8" s="5">
        <f t="shared" si="1"/>
        <v>45126</v>
      </c>
      <c r="J8" s="9" t="str">
        <f t="shared" si="2"/>
        <v>否</v>
      </c>
      <c r="K8" s="10">
        <f t="shared" si="3"/>
        <v>12000</v>
      </c>
      <c r="L8" s="10" t="str">
        <f t="shared" si="4"/>
        <v>--</v>
      </c>
      <c r="M8" s="10" t="str">
        <f t="shared" si="5"/>
        <v>--</v>
      </c>
      <c r="N8" s="10" t="str">
        <f t="shared" si="6"/>
        <v>--</v>
      </c>
      <c r="O8" s="10" t="str">
        <f t="shared" si="7"/>
        <v>--</v>
      </c>
    </row>
    <row r="9" spans="1:15" x14ac:dyDescent="0.2">
      <c r="A9" s="2" t="s">
        <v>11</v>
      </c>
      <c r="B9" s="2" t="str">
        <f>VLOOKUP(A9,往来客户表!A:E,2,0)</f>
        <v>润发房产</v>
      </c>
      <c r="C9" s="2" t="s">
        <v>44</v>
      </c>
      <c r="D9" s="3">
        <v>500</v>
      </c>
      <c r="E9" s="3">
        <v>0</v>
      </c>
      <c r="F9" s="3">
        <f t="shared" si="0"/>
        <v>500</v>
      </c>
      <c r="G9" s="5">
        <v>45073</v>
      </c>
      <c r="H9" s="2">
        <v>10</v>
      </c>
      <c r="I9" s="5">
        <f t="shared" si="1"/>
        <v>45083</v>
      </c>
      <c r="J9" s="9" t="str">
        <f t="shared" si="2"/>
        <v>是</v>
      </c>
      <c r="K9" s="10" t="str">
        <f t="shared" si="3"/>
        <v>--</v>
      </c>
      <c r="L9" s="10">
        <f t="shared" si="4"/>
        <v>500</v>
      </c>
      <c r="M9" s="10" t="str">
        <f t="shared" si="5"/>
        <v>--</v>
      </c>
      <c r="N9" s="10" t="str">
        <f t="shared" si="6"/>
        <v>--</v>
      </c>
      <c r="O9" s="10" t="str">
        <f t="shared" si="7"/>
        <v>--</v>
      </c>
    </row>
    <row r="10" spans="1:15" x14ac:dyDescent="0.2">
      <c r="A10" s="2" t="s">
        <v>11</v>
      </c>
      <c r="B10" s="2" t="str">
        <f>VLOOKUP(A10,往来客户表!A:E,2,0)</f>
        <v>润发房产</v>
      </c>
      <c r="C10" s="2" t="s">
        <v>45</v>
      </c>
      <c r="D10" s="3">
        <v>4000</v>
      </c>
      <c r="E10" s="3">
        <v>0</v>
      </c>
      <c r="F10" s="3">
        <f t="shared" si="0"/>
        <v>4000</v>
      </c>
      <c r="G10" s="5">
        <v>45087</v>
      </c>
      <c r="H10" s="2">
        <v>40</v>
      </c>
      <c r="I10" s="5">
        <f t="shared" si="1"/>
        <v>45127</v>
      </c>
      <c r="J10" s="9" t="str">
        <f t="shared" si="2"/>
        <v>否</v>
      </c>
      <c r="K10" s="10">
        <f t="shared" si="3"/>
        <v>4000</v>
      </c>
      <c r="L10" s="10" t="str">
        <f t="shared" si="4"/>
        <v>--</v>
      </c>
      <c r="M10" s="10" t="str">
        <f t="shared" si="5"/>
        <v>--</v>
      </c>
      <c r="N10" s="10" t="str">
        <f t="shared" si="6"/>
        <v>--</v>
      </c>
      <c r="O10" s="10" t="str">
        <f t="shared" si="7"/>
        <v>--</v>
      </c>
    </row>
    <row r="11" spans="1:15" x14ac:dyDescent="0.2">
      <c r="A11" s="11" t="s">
        <v>53</v>
      </c>
      <c r="B11" s="11"/>
      <c r="C11" s="11"/>
      <c r="D11" s="11"/>
      <c r="E11" s="11"/>
      <c r="F11" s="11"/>
      <c r="G11" s="11"/>
      <c r="H11" s="11"/>
      <c r="I11" s="11"/>
      <c r="J11" s="11"/>
      <c r="K11" s="10">
        <f>SUM(K3:K10)</f>
        <v>64500</v>
      </c>
      <c r="L11" s="10">
        <f t="shared" ref="L11:O11" si="8">SUM(L3:L10)</f>
        <v>500</v>
      </c>
      <c r="M11" s="10">
        <f t="shared" si="8"/>
        <v>30000</v>
      </c>
      <c r="N11" s="10">
        <f t="shared" si="8"/>
        <v>18000</v>
      </c>
      <c r="O11" s="10">
        <f t="shared" si="8"/>
        <v>10600</v>
      </c>
    </row>
    <row r="12" spans="1:15" x14ac:dyDescent="0.2">
      <c r="A12" s="9"/>
      <c r="B12" s="9"/>
      <c r="C12" s="9"/>
      <c r="D12" s="10"/>
      <c r="E12" s="10"/>
      <c r="F12" s="10"/>
      <c r="G12" s="12"/>
      <c r="H12" s="9"/>
      <c r="I12" s="12" t="s">
        <v>54</v>
      </c>
      <c r="J12" s="12">
        <v>45112</v>
      </c>
      <c r="K12" s="10"/>
      <c r="L12" s="10"/>
      <c r="M12" s="10"/>
      <c r="N12" s="10"/>
      <c r="O12" s="10"/>
    </row>
  </sheetData>
  <mergeCells count="2">
    <mergeCell ref="A1:O1"/>
    <mergeCell ref="A11:J1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往来客户表</vt:lpstr>
      <vt:lpstr>应收款项表</vt:lpstr>
    </vt:vector>
  </TitlesOfParts>
  <Company>WORKGROUP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2024-06-03T01:51:48Z</dcterms:created>
  <dcterms:modified xsi:type="dcterms:W3CDTF">2024-06-03T02:32:34Z</dcterms:modified>
</cp:coreProperties>
</file>